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372" yWindow="708" windowWidth="22656" windowHeight="13176" activeTab="1"/>
  </bookViews>
  <sheets>
    <sheet name="Prävalenzschätzer" sheetId="1" r:id="rId1"/>
    <sheet name="TestStrategie" sheetId="2" r:id="rId2"/>
  </sheets>
  <calcPr calcId="145621"/>
</workbook>
</file>

<file path=xl/calcChain.xml><?xml version="1.0" encoding="utf-8"?>
<calcChain xmlns="http://schemas.openxmlformats.org/spreadsheetml/2006/main">
  <c r="B9" i="2" l="1"/>
  <c r="B9" i="1" l="1"/>
  <c r="B7" i="1" l="1"/>
  <c r="B5" i="1"/>
  <c r="B3" i="1"/>
  <c r="B8" i="2" l="1"/>
  <c r="B5" i="2"/>
  <c r="L24" i="2" s="1"/>
  <c r="B7" i="2"/>
  <c r="B6" i="2"/>
  <c r="C14" i="2" l="1"/>
  <c r="B18" i="2"/>
  <c r="F18" i="2"/>
  <c r="B14" i="2"/>
  <c r="B13" i="2"/>
  <c r="C13" i="2" s="1"/>
  <c r="N24" i="2"/>
  <c r="M24" i="2"/>
  <c r="N23" i="2"/>
  <c r="M23" i="2"/>
  <c r="L23" i="2"/>
  <c r="F25" i="2" l="1"/>
  <c r="B25" i="2"/>
  <c r="B30" i="2"/>
  <c r="B27" i="2"/>
  <c r="B28" i="2" s="1"/>
  <c r="F27" i="2"/>
  <c r="F28" i="2" s="1"/>
  <c r="C15" i="2"/>
  <c r="F32" i="2"/>
  <c r="F33" i="2" s="1"/>
  <c r="B32" i="2"/>
  <c r="B33" i="2" s="1"/>
  <c r="F22" i="2"/>
  <c r="F23" i="2" s="1"/>
  <c r="F24" i="2" s="1"/>
  <c r="G24" i="2" s="1"/>
  <c r="B22" i="2"/>
  <c r="B23" i="2" s="1"/>
  <c r="F19" i="2"/>
  <c r="B24" i="2" l="1"/>
  <c r="C24" i="2" s="1"/>
  <c r="C30" i="2"/>
  <c r="C25" i="2"/>
  <c r="F30" i="2"/>
  <c r="F29" i="2" s="1"/>
  <c r="G29" i="2" s="1"/>
  <c r="G25" i="2"/>
  <c r="B29" i="2"/>
  <c r="C29" i="2" s="1"/>
  <c r="B19" i="2"/>
  <c r="G30" i="2" l="1"/>
</calcChain>
</file>

<file path=xl/sharedStrings.xml><?xml version="1.0" encoding="utf-8"?>
<sst xmlns="http://schemas.openxmlformats.org/spreadsheetml/2006/main" count="81" uniqueCount="59">
  <si>
    <t>days</t>
  </si>
  <si>
    <t>rate</t>
  </si>
  <si>
    <t>Parameter</t>
  </si>
  <si>
    <t>value</t>
  </si>
  <si>
    <t>unit</t>
  </si>
  <si>
    <r>
      <t>days</t>
    </r>
    <r>
      <rPr>
        <vertAlign val="superscript"/>
        <sz val="11"/>
        <color theme="1"/>
        <rFont val="Calibri"/>
        <family val="2"/>
        <scheme val="minor"/>
      </rPr>
      <t>-1</t>
    </r>
  </si>
  <si>
    <t>P(inf)</t>
  </si>
  <si>
    <t>PCR sensitivität</t>
  </si>
  <si>
    <t>P(PCR+|inf)</t>
  </si>
  <si>
    <t>Spezifität</t>
  </si>
  <si>
    <t>P(PCR-|not inf)</t>
  </si>
  <si>
    <t>Wahrscheinlichkeit eines Positiven Tests P(PCR+)</t>
  </si>
  <si>
    <t>Restrisiko bei Freitestung</t>
  </si>
  <si>
    <t>Risikoreduktion (faktor) bei Einmaltestung</t>
  </si>
  <si>
    <t>Tage</t>
  </si>
  <si>
    <t>in sympt.</t>
  </si>
  <si>
    <t>still in predetection</t>
  </si>
  <si>
    <t>in pre-sympt.</t>
  </si>
  <si>
    <r>
      <t>Einmaltestung: Ein PCR Test bei Einreise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</si>
  <si>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Person ist entweder symptom-frei oder verheimlicht die Symptome</t>
    </r>
  </si>
  <si>
    <r>
      <t>Einmaltestung: Ein PCR Test bei Einreise &amp; symptom-frei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</si>
  <si>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t>Anteil der infizierten mit asymptomatischen Krankheitsverlauf</t>
  </si>
  <si>
    <t>Asymptomatische Infektionen</t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</si>
  <si>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Personen mit Symptomen gehen in Quarantäne nach den Regeln des RKI; Person ohne Symptome gehen X Tage in Quarantäne oder lassen sich freitesten;</t>
    </r>
    <r>
      <rPr>
        <b/>
        <sz val="11"/>
        <color theme="1"/>
        <rFont val="Calibri"/>
        <family val="2"/>
        <scheme val="minor"/>
      </rPr>
      <t xml:space="preserve"> Annahme: (i) as</t>
    </r>
    <r>
      <rPr>
        <sz val="11"/>
        <color theme="1"/>
        <rFont val="Calibri"/>
        <family val="2"/>
        <scheme val="minor"/>
      </rPr>
      <t>ymptomatischer Infektionsverlauf ist identisch wie symptomatischer</t>
    </r>
  </si>
  <si>
    <t>Zeitverzug für 2. Test</t>
  </si>
  <si>
    <t>Quarantäne</t>
  </si>
  <si>
    <t>Wahrscheinlichkeit eines negativen Tests P(PCR-)</t>
  </si>
  <si>
    <t>Zeitverzug</t>
  </si>
  <si>
    <t>mean duration of pre-detectability phase; PCR-</t>
  </si>
  <si>
    <t>mean duration presymptomatic; PCR+</t>
  </si>
  <si>
    <t>mean duration infectious, (symptomatic); PCR+</t>
  </si>
  <si>
    <t>mean duration post-infectious; PCR+</t>
  </si>
  <si>
    <t>Anteil in prä-detektions Phase (PCR-)</t>
  </si>
  <si>
    <t>Anteil in prä-symptomatischer Phase (PCR+)</t>
  </si>
  <si>
    <t>Anteil in (symptomatischer), infektiöser  Phase (PCR+)</t>
  </si>
  <si>
    <t>Anteil in post-infektiöser  Phase (PCR+)</t>
  </si>
  <si>
    <t>Prä-Test Infektionswahrscheinlichkeit</t>
  </si>
  <si>
    <t>Anteil in post-infektiöser  Phase (PCR-)</t>
  </si>
  <si>
    <t>Anzahl der Test um einen PCR-positiven zu finden</t>
  </si>
  <si>
    <t>Anteil echt positiv (von allen Positiven)</t>
  </si>
  <si>
    <t>Anzahl der Test um einen infizierten zu finden</t>
  </si>
  <si>
    <t>Prä-TestInfektions Wahrscheinlichkeit -&gt; Restrisiko</t>
  </si>
  <si>
    <r>
      <t>Zweimaltestung: Ein PCR Test bei Einreise+ einer nach Zeitverzug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</si>
  <si>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r>
      <t>Zweimaltestung: Ein PCR Test bei Einreise + einer nach Zeitverzug  &amp; symptom-frei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</si>
  <si>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t>Risikoreduktion (faktor) bei Zweimaltestung</t>
  </si>
  <si>
    <t>P(PCR-, PCR- &amp;inf)</t>
  </si>
  <si>
    <t>P(PCR- &amp; inf)</t>
  </si>
  <si>
    <t>P(PCR-&amp;symptomfrei&amp; inf)</t>
  </si>
  <si>
    <t>P(PCR-, PCR-&amp;symptomfrei&amp; inf)</t>
  </si>
  <si>
    <r>
      <t>Y Tage Quarantäne (egal ob symptomatisch oder asymptomatisch)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</si>
  <si>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r>
      <t>X Tage Quarantäne &amp; symptom-frei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</si>
  <si>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r>
      <t>P(inf</t>
    </r>
    <r>
      <rPr>
        <vertAlign val="subscript"/>
        <sz val="11"/>
        <color theme="1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>)</t>
    </r>
  </si>
  <si>
    <t>Restrisiko nach Quarantäne</t>
  </si>
  <si>
    <t>Risikoreduktion (faktor) bei Quarantäne</t>
  </si>
  <si>
    <r>
      <t>Einmaltestung: Ein PCR Test nach Zeitverzug</t>
    </r>
    <r>
      <rPr>
        <b/>
        <u/>
        <vertAlign val="superscript"/>
        <sz val="14"/>
        <color theme="1"/>
        <rFont val="Calibri"/>
        <family val="2"/>
        <scheme val="minor"/>
      </rPr>
      <t>1</t>
    </r>
  </si>
  <si>
    <r>
      <t>Einmaltestung: Ein PCR Test nach Zeitverzug &amp; symptom-frei</t>
    </r>
    <r>
      <rPr>
        <b/>
        <u/>
        <vertAlign val="superscript"/>
        <sz val="14"/>
        <color theme="1"/>
        <rFont val="Calibri"/>
        <family val="2"/>
        <scheme val="minor"/>
      </rPr>
      <t>2</t>
    </r>
  </si>
  <si>
    <t>effekt Test</t>
  </si>
  <si>
    <t>effeskt quarantäne</t>
  </si>
  <si>
    <t>Infection -&gt; Test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</si>
</sst>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vertAlign val="superscript"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2" xfId="0" applyFill="1" applyBorder="1"/>
    <xf numFmtId="0" fontId="0" fillId="0" borderId="0" xfId="0" applyFill="1"/>
    <xf numFmtId="0" fontId="3" fillId="0" borderId="1" xfId="0" applyFont="1" applyFill="1" applyBorder="1"/>
    <xf numFmtId="0" fontId="0" fillId="0" borderId="0" xfId="0" applyFill="1" applyAlignment="1">
      <alignment wrapText="1"/>
    </xf>
    <xf numFmtId="10" fontId="3" fillId="0" borderId="0" xfId="0" applyNumberFormat="1" applyFont="1" applyFill="1" applyBorder="1"/>
    <xf numFmtId="11" fontId="0" fillId="0" borderId="0" xfId="0" applyNumberFormat="1" applyFill="1" applyAlignment="1">
      <alignment wrapText="1"/>
    </xf>
    <xf numFmtId="11" fontId="0" fillId="0" borderId="0" xfId="0" applyNumberFormat="1" applyFill="1"/>
    <xf numFmtId="11" fontId="0" fillId="0" borderId="2" xfId="0" applyNumberFormat="1" applyFill="1" applyBorder="1"/>
    <xf numFmtId="0" fontId="0" fillId="0" borderId="2" xfId="0" applyFill="1" applyBorder="1"/>
    <xf numFmtId="10" fontId="0" fillId="0" borderId="0" xfId="0" applyNumberFormat="1"/>
    <xf numFmtId="10" fontId="1" fillId="0" borderId="0" xfId="0" applyNumberFormat="1" applyFont="1"/>
    <xf numFmtId="10" fontId="9" fillId="0" borderId="0" xfId="0" applyNumberFormat="1" applyFont="1" applyBorder="1"/>
    <xf numFmtId="10" fontId="10" fillId="0" borderId="0" xfId="0" applyNumberFormat="1" applyFont="1" applyBorder="1"/>
    <xf numFmtId="10" fontId="3" fillId="0" borderId="4" xfId="0" applyNumberFormat="1" applyFont="1" applyBorder="1"/>
    <xf numFmtId="0" fontId="1" fillId="0" borderId="0" xfId="0" applyFont="1" applyAlignment="1">
      <alignment wrapText="1"/>
    </xf>
    <xf numFmtId="2" fontId="3" fillId="0" borderId="1" xfId="0" applyNumberFormat="1" applyFont="1" applyBorder="1"/>
    <xf numFmtId="10" fontId="4" fillId="0" borderId="1" xfId="0" applyNumberFormat="1" applyFont="1" applyBorder="1"/>
    <xf numFmtId="2" fontId="4" fillId="0" borderId="1" xfId="0" applyNumberFormat="1" applyFont="1" applyBorder="1"/>
    <xf numFmtId="0" fontId="8" fillId="0" borderId="0" xfId="0" applyFont="1" applyAlignment="1"/>
    <xf numFmtId="10" fontId="3" fillId="0" borderId="1" xfId="0" applyNumberFormat="1" applyFont="1" applyBorder="1"/>
    <xf numFmtId="0" fontId="1" fillId="0" borderId="0" xfId="0" applyFont="1"/>
    <xf numFmtId="1" fontId="1" fillId="0" borderId="0" xfId="0" applyNumberFormat="1" applyFont="1"/>
    <xf numFmtId="0" fontId="0" fillId="0" borderId="5" xfId="0" applyFill="1" applyBorder="1"/>
    <xf numFmtId="0" fontId="0" fillId="0" borderId="0" xfId="0" applyFill="1" applyBorder="1"/>
    <xf numFmtId="164" fontId="3" fillId="0" borderId="0" xfId="0" applyNumberFormat="1" applyFont="1" applyFill="1" applyBorder="1"/>
    <xf numFmtId="0" fontId="0" fillId="0" borderId="0" xfId="0" applyFill="1" applyBorder="1" applyAlignment="1">
      <alignment wrapText="1"/>
    </xf>
    <xf numFmtId="10" fontId="0" fillId="0" borderId="0" xfId="0" applyNumberFormat="1" applyFill="1" applyBorder="1"/>
    <xf numFmtId="0" fontId="1" fillId="0" borderId="0" xfId="0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0" fontId="7" fillId="0" borderId="0" xfId="0" applyNumberFormat="1" applyFont="1" applyFill="1" applyBorder="1"/>
    <xf numFmtId="11" fontId="0" fillId="0" borderId="0" xfId="0" applyNumberFormat="1" applyFill="1" applyBorder="1" applyAlignment="1">
      <alignment wrapText="1"/>
    </xf>
    <xf numFmtId="11" fontId="0" fillId="0" borderId="0" xfId="0" applyNumberFormat="1" applyFill="1" applyBorder="1"/>
    <xf numFmtId="0" fontId="0" fillId="0" borderId="0" xfId="0" applyBorder="1"/>
    <xf numFmtId="10" fontId="3" fillId="0" borderId="6" xfId="0" applyNumberFormat="1" applyFont="1" applyBorder="1"/>
    <xf numFmtId="1" fontId="3" fillId="0" borderId="3" xfId="0" applyNumberFormat="1" applyFont="1" applyBorder="1"/>
    <xf numFmtId="2" fontId="0" fillId="0" borderId="0" xfId="0" applyNumberFormat="1" applyFill="1" applyBorder="1"/>
    <xf numFmtId="2" fontId="0" fillId="0" borderId="0" xfId="0" applyNumberFormat="1" applyFill="1"/>
    <xf numFmtId="2" fontId="4" fillId="0" borderId="0" xfId="0" applyNumberFormat="1" applyFont="1" applyBorder="1"/>
    <xf numFmtId="10" fontId="0" fillId="0" borderId="0" xfId="0" applyNumberFormat="1" applyBorder="1"/>
    <xf numFmtId="0" fontId="0" fillId="0" borderId="0" xfId="0" applyFont="1" applyAlignment="1">
      <alignment wrapText="1"/>
    </xf>
    <xf numFmtId="2" fontId="9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workbookViewId="0">
      <selection activeCell="B7" sqref="B7"/>
    </sheetView>
  </sheetViews>
  <sheetFormatPr baseColWidth="10" defaultRowHeight="14.4" x14ac:dyDescent="0.3"/>
  <cols>
    <col min="1" max="1" width="23" customWidth="1"/>
    <col min="2" max="2" width="14.44140625" style="7" customWidth="1"/>
    <col min="3" max="3" width="14.6640625" style="7" customWidth="1"/>
    <col min="4" max="4" width="12" style="7" bestFit="1" customWidth="1"/>
    <col min="5" max="5" width="12" style="29" bestFit="1" customWidth="1"/>
    <col min="6" max="7" width="12" style="29" customWidth="1"/>
    <col min="8" max="8" width="12" style="29" bestFit="1" customWidth="1"/>
    <col min="9" max="9" width="11.44140625" style="29"/>
    <col min="10" max="10" width="19.109375" style="29" customWidth="1"/>
    <col min="11" max="11" width="12" style="29" bestFit="1" customWidth="1"/>
    <col min="12" max="35" width="11.44140625" style="7"/>
  </cols>
  <sheetData>
    <row r="1" spans="1:35" ht="16.05" thickBot="1" x14ac:dyDescent="0.25">
      <c r="A1" t="s">
        <v>2</v>
      </c>
      <c r="B1" s="7" t="s">
        <v>3</v>
      </c>
      <c r="C1" s="7" t="s">
        <v>4</v>
      </c>
      <c r="AH1"/>
      <c r="AI1"/>
    </row>
    <row r="2" spans="1:35" ht="33" thickBot="1" x14ac:dyDescent="0.25">
      <c r="A2" s="1" t="s">
        <v>28</v>
      </c>
      <c r="B2" s="8">
        <v>2.5</v>
      </c>
      <c r="C2" s="7" t="s">
        <v>0</v>
      </c>
      <c r="F2" s="30"/>
      <c r="G2" s="31"/>
      <c r="H2" s="32"/>
      <c r="AH2"/>
      <c r="AI2"/>
    </row>
    <row r="3" spans="1:35" ht="18" thickBot="1" x14ac:dyDescent="0.25">
      <c r="A3" s="1" t="s">
        <v>1</v>
      </c>
      <c r="B3" s="7">
        <f>1/B2</f>
        <v>0.4</v>
      </c>
      <c r="C3" s="7" t="s">
        <v>5</v>
      </c>
      <c r="F3" s="30"/>
      <c r="G3" s="31"/>
      <c r="H3" s="32"/>
      <c r="AH3"/>
      <c r="AI3"/>
    </row>
    <row r="4" spans="1:35" ht="33" thickBot="1" x14ac:dyDescent="0.25">
      <c r="A4" s="1" t="s">
        <v>29</v>
      </c>
      <c r="B4" s="8">
        <v>2.5</v>
      </c>
      <c r="C4" s="7" t="s">
        <v>0</v>
      </c>
      <c r="F4" s="30"/>
      <c r="G4" s="31"/>
      <c r="H4" s="32"/>
      <c r="AH4"/>
      <c r="AI4"/>
    </row>
    <row r="5" spans="1:35" ht="18" thickBot="1" x14ac:dyDescent="0.25">
      <c r="A5" s="1"/>
      <c r="B5" s="7">
        <f>1/B4</f>
        <v>0.4</v>
      </c>
      <c r="C5" s="7" t="s">
        <v>5</v>
      </c>
      <c r="F5" s="30"/>
      <c r="G5" s="31"/>
      <c r="H5" s="32"/>
      <c r="AH5"/>
      <c r="AI5"/>
    </row>
    <row r="6" spans="1:35" ht="33" thickBot="1" x14ac:dyDescent="0.25">
      <c r="A6" s="1" t="s">
        <v>30</v>
      </c>
      <c r="B6" s="8">
        <v>7</v>
      </c>
      <c r="C6" s="7" t="s">
        <v>0</v>
      </c>
      <c r="F6" s="30"/>
      <c r="G6" s="31"/>
      <c r="H6" s="32"/>
      <c r="AH6"/>
      <c r="AI6"/>
    </row>
    <row r="7" spans="1:35" ht="18" thickBot="1" x14ac:dyDescent="0.25">
      <c r="B7" s="44">
        <f>1/B6</f>
        <v>0.14285714285714285</v>
      </c>
      <c r="C7" s="7" t="s">
        <v>5</v>
      </c>
      <c r="AH7"/>
      <c r="AI7"/>
    </row>
    <row r="8" spans="1:35" ht="33" thickBot="1" x14ac:dyDescent="0.25">
      <c r="A8" s="1" t="s">
        <v>31</v>
      </c>
      <c r="B8" s="8">
        <v>5</v>
      </c>
      <c r="C8" s="7" t="s">
        <v>0</v>
      </c>
      <c r="F8" s="33"/>
      <c r="AH8"/>
      <c r="AI8"/>
    </row>
    <row r="9" spans="1:35" s="40" customFormat="1" ht="19.05" x14ac:dyDescent="0.25">
      <c r="B9" s="43">
        <f>1/B8</f>
        <v>0.2</v>
      </c>
      <c r="C9" s="7" t="s">
        <v>5</v>
      </c>
      <c r="D9" s="29"/>
      <c r="E9" s="29"/>
      <c r="F9" s="3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5" s="40" customFormat="1" ht="15" x14ac:dyDescent="0.2">
      <c r="B10" s="32"/>
      <c r="C10" s="29"/>
      <c r="D10" s="29"/>
      <c r="E10" s="29"/>
      <c r="F10" s="3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5" s="40" customFormat="1" ht="19.05" x14ac:dyDescent="0.25">
      <c r="B11" s="32"/>
      <c r="C11" s="29"/>
      <c r="D11" s="29"/>
      <c r="E11" s="29"/>
      <c r="F11" s="34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5" s="40" customFormat="1" ht="15" x14ac:dyDescent="0.2">
      <c r="B12" s="10"/>
      <c r="C12" s="29"/>
      <c r="D12" s="29"/>
      <c r="E12" s="29"/>
      <c r="F12" s="35"/>
      <c r="G12" s="36"/>
      <c r="H12" s="36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5" ht="15" x14ac:dyDescent="0.2">
      <c r="B13" s="10"/>
      <c r="F13" s="37"/>
      <c r="G13" s="36"/>
      <c r="H13" s="36"/>
      <c r="J13" s="31"/>
      <c r="K13" s="31"/>
      <c r="L13" s="9"/>
      <c r="AH13"/>
      <c r="AI13"/>
    </row>
    <row r="14" spans="1:35" ht="15" x14ac:dyDescent="0.2">
      <c r="B14" s="10"/>
      <c r="F14" s="35"/>
      <c r="G14" s="36"/>
      <c r="H14" s="36"/>
      <c r="J14" s="31"/>
      <c r="K14" s="31"/>
      <c r="L14" s="9"/>
      <c r="AH14"/>
      <c r="AI14"/>
    </row>
    <row r="15" spans="1:35" ht="15" x14ac:dyDescent="0.2">
      <c r="B15" s="10"/>
      <c r="F15" s="37"/>
      <c r="G15" s="36"/>
      <c r="H15" s="36"/>
      <c r="J15" s="31"/>
      <c r="K15" s="31"/>
      <c r="L15" s="9"/>
      <c r="AH15"/>
      <c r="AI15"/>
    </row>
    <row r="16" spans="1:35" ht="15" x14ac:dyDescent="0.2">
      <c r="B16" s="10"/>
      <c r="F16" s="35"/>
      <c r="G16" s="36"/>
      <c r="H16" s="36"/>
      <c r="J16" s="31"/>
      <c r="K16" s="31"/>
      <c r="L16" s="9"/>
      <c r="AH16"/>
      <c r="AI16"/>
    </row>
    <row r="17" spans="1:35" ht="17.55" customHeight="1" x14ac:dyDescent="0.2">
      <c r="B17" s="10"/>
      <c r="F17" s="37"/>
      <c r="G17" s="36"/>
      <c r="H17" s="36"/>
      <c r="J17" s="31"/>
      <c r="K17" s="31"/>
      <c r="L17" s="9"/>
      <c r="AH17"/>
      <c r="AI17"/>
    </row>
    <row r="18" spans="1:35" ht="15" x14ac:dyDescent="0.2">
      <c r="A18" s="1"/>
      <c r="B18" s="9"/>
      <c r="C18" s="9"/>
      <c r="D18" s="9"/>
      <c r="E18" s="31"/>
      <c r="F18" s="31"/>
      <c r="G18" s="31"/>
      <c r="H18" s="31"/>
      <c r="I18" s="31"/>
      <c r="J18" s="31"/>
      <c r="K18" s="31"/>
      <c r="L18" s="9"/>
      <c r="M18" s="9"/>
      <c r="N18" s="9"/>
    </row>
    <row r="19" spans="1:35" ht="15" x14ac:dyDescent="0.2">
      <c r="A19" s="1"/>
      <c r="B19" s="11"/>
      <c r="C19" s="11"/>
      <c r="D19" s="11"/>
      <c r="E19" s="38"/>
      <c r="F19" s="38"/>
      <c r="G19" s="38"/>
      <c r="H19" s="38"/>
      <c r="I19" s="38"/>
      <c r="J19" s="38"/>
      <c r="K19" s="39"/>
      <c r="L19" s="9"/>
      <c r="M19" s="9"/>
      <c r="N19" s="9"/>
    </row>
    <row r="20" spans="1:35" ht="15" x14ac:dyDescent="0.2">
      <c r="A20" s="1"/>
      <c r="B20" s="11"/>
      <c r="C20" s="11"/>
      <c r="D20" s="11"/>
      <c r="E20" s="38"/>
      <c r="F20" s="38"/>
      <c r="G20" s="38"/>
      <c r="H20" s="38"/>
      <c r="I20" s="38"/>
      <c r="J20" s="38"/>
      <c r="K20" s="39"/>
      <c r="L20" s="9"/>
      <c r="M20" s="9"/>
      <c r="N20" s="9"/>
    </row>
    <row r="21" spans="1:35" ht="15" x14ac:dyDescent="0.2">
      <c r="A21" s="1"/>
      <c r="B21" s="11"/>
      <c r="C21" s="11"/>
      <c r="D21" s="11"/>
      <c r="E21" s="38"/>
      <c r="F21" s="38"/>
      <c r="G21" s="38"/>
      <c r="H21" s="38"/>
      <c r="I21" s="38"/>
      <c r="J21" s="38"/>
      <c r="K21" s="39"/>
      <c r="L21" s="9"/>
      <c r="M21" s="9"/>
      <c r="N21" s="9"/>
    </row>
    <row r="22" spans="1:35" ht="15" x14ac:dyDescent="0.2">
      <c r="A22" s="1"/>
      <c r="B22" s="11"/>
      <c r="C22" s="11"/>
      <c r="D22" s="11"/>
      <c r="E22" s="38"/>
      <c r="F22" s="38"/>
      <c r="G22" s="38"/>
      <c r="H22" s="38"/>
      <c r="I22" s="38"/>
      <c r="J22" s="38"/>
      <c r="K22" s="39"/>
      <c r="L22" s="9"/>
      <c r="M22" s="9"/>
      <c r="N22" s="9"/>
    </row>
    <row r="23" spans="1:35" ht="15" x14ac:dyDescent="0.2">
      <c r="A23" s="1"/>
      <c r="B23" s="11"/>
      <c r="C23" s="11"/>
      <c r="D23" s="11"/>
      <c r="E23" s="38"/>
      <c r="F23" s="38"/>
      <c r="G23" s="38"/>
      <c r="H23" s="38"/>
      <c r="I23" s="38"/>
      <c r="J23" s="38"/>
      <c r="K23" s="39"/>
      <c r="L23" s="9"/>
      <c r="M23" s="9"/>
      <c r="N23" s="9"/>
    </row>
    <row r="24" spans="1:35" x14ac:dyDescent="0.3">
      <c r="A24" s="1"/>
      <c r="B24" s="11"/>
      <c r="C24" s="11"/>
      <c r="D24" s="11"/>
      <c r="E24" s="38"/>
      <c r="F24" s="38"/>
      <c r="G24" s="38"/>
      <c r="H24" s="38"/>
      <c r="I24" s="38"/>
      <c r="J24" s="38"/>
      <c r="K24" s="39"/>
      <c r="L24" s="9"/>
      <c r="M24" s="9"/>
      <c r="N24" s="9"/>
    </row>
    <row r="25" spans="1:35" s="2" customFormat="1" x14ac:dyDescent="0.3">
      <c r="A25" s="1"/>
      <c r="B25" s="11"/>
      <c r="C25" s="11"/>
      <c r="D25" s="11"/>
      <c r="E25" s="38"/>
      <c r="F25" s="38"/>
      <c r="G25" s="38"/>
      <c r="H25" s="38"/>
      <c r="I25" s="38"/>
      <c r="J25" s="38"/>
      <c r="K25" s="39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s="2" customFormat="1" x14ac:dyDescent="0.3">
      <c r="B26" s="12"/>
      <c r="C26" s="11"/>
      <c r="D26" s="11"/>
      <c r="E26" s="38"/>
      <c r="F26" s="38"/>
      <c r="G26" s="38"/>
      <c r="H26" s="38"/>
      <c r="I26" s="38"/>
      <c r="J26" s="39"/>
      <c r="K26" s="39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s="2" customFormat="1" x14ac:dyDescent="0.3">
      <c r="B27" s="12"/>
      <c r="C27" s="11"/>
      <c r="D27" s="11"/>
      <c r="E27" s="38"/>
      <c r="F27" s="38"/>
      <c r="G27" s="38"/>
      <c r="H27" s="38"/>
      <c r="I27" s="38"/>
      <c r="J27" s="39"/>
      <c r="K27" s="39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s="2" customFormat="1" x14ac:dyDescent="0.3">
      <c r="B28" s="12"/>
      <c r="C28" s="11"/>
      <c r="D28" s="11"/>
      <c r="E28" s="38"/>
      <c r="F28" s="38"/>
      <c r="G28" s="38"/>
      <c r="H28" s="38"/>
      <c r="I28" s="38"/>
      <c r="J28" s="39"/>
      <c r="K28" s="39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s="2" customFormat="1" x14ac:dyDescent="0.3">
      <c r="B29" s="12"/>
      <c r="C29" s="11"/>
      <c r="D29" s="11"/>
      <c r="E29" s="38"/>
      <c r="F29" s="38"/>
      <c r="G29" s="38"/>
      <c r="H29" s="38"/>
      <c r="I29" s="38"/>
      <c r="J29" s="39"/>
      <c r="K29" s="3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s="2" customFormat="1" x14ac:dyDescent="0.3">
      <c r="B30" s="12"/>
      <c r="C30" s="11"/>
      <c r="D30" s="11"/>
      <c r="E30" s="38"/>
      <c r="F30" s="38"/>
      <c r="G30" s="38"/>
      <c r="H30" s="38"/>
      <c r="I30" s="38"/>
      <c r="J30" s="39"/>
      <c r="K30" s="3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s="2" customFormat="1" x14ac:dyDescent="0.3">
      <c r="B31" s="12"/>
      <c r="C31" s="11"/>
      <c r="D31" s="11"/>
      <c r="E31" s="38"/>
      <c r="F31" s="38"/>
      <c r="G31" s="38"/>
      <c r="H31" s="38"/>
      <c r="I31" s="38"/>
      <c r="J31" s="39"/>
      <c r="K31" s="3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s="3" customFormat="1" x14ac:dyDescent="0.3">
      <c r="A32" s="2"/>
      <c r="B32" s="12"/>
      <c r="C32" s="11"/>
      <c r="D32" s="11"/>
      <c r="E32" s="38"/>
      <c r="F32" s="38"/>
      <c r="G32" s="38"/>
      <c r="H32" s="38"/>
      <c r="I32" s="38"/>
      <c r="J32" s="39"/>
      <c r="K32" s="3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s="3" customFormat="1" x14ac:dyDescent="0.3">
      <c r="B33" s="12"/>
      <c r="C33" s="11"/>
      <c r="D33" s="11"/>
      <c r="E33" s="38"/>
      <c r="F33" s="38"/>
      <c r="G33" s="38"/>
      <c r="H33" s="38"/>
      <c r="I33" s="38"/>
      <c r="J33" s="39"/>
      <c r="K33" s="3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s="3" customFormat="1" x14ac:dyDescent="0.3">
      <c r="B34" s="12"/>
      <c r="C34" s="11"/>
      <c r="D34" s="11"/>
      <c r="E34" s="38"/>
      <c r="F34" s="38"/>
      <c r="G34" s="38"/>
      <c r="H34" s="38"/>
      <c r="I34" s="38"/>
      <c r="J34" s="39"/>
      <c r="K34" s="39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s="3" customFormat="1" x14ac:dyDescent="0.3">
      <c r="B35" s="12"/>
      <c r="C35" s="11"/>
      <c r="D35" s="11"/>
      <c r="E35" s="38"/>
      <c r="F35" s="38"/>
      <c r="G35" s="38"/>
      <c r="H35" s="38"/>
      <c r="I35" s="38"/>
      <c r="J35" s="39"/>
      <c r="K35" s="3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s="3" customFormat="1" x14ac:dyDescent="0.3">
      <c r="B36" s="12"/>
      <c r="C36" s="11"/>
      <c r="D36" s="11"/>
      <c r="E36" s="38"/>
      <c r="F36" s="38"/>
      <c r="G36" s="38"/>
      <c r="H36" s="38"/>
      <c r="I36" s="38"/>
      <c r="J36" s="39"/>
      <c r="K36" s="39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s="3" customFormat="1" x14ac:dyDescent="0.3">
      <c r="B37" s="12"/>
      <c r="C37" s="11"/>
      <c r="D37" s="11"/>
      <c r="E37" s="38"/>
      <c r="F37" s="38"/>
      <c r="G37" s="38"/>
      <c r="H37" s="38"/>
      <c r="I37" s="38"/>
      <c r="J37" s="39"/>
      <c r="K37" s="39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s="3" customFormat="1" x14ac:dyDescent="0.3">
      <c r="B38" s="12"/>
      <c r="C38" s="11"/>
      <c r="D38" s="11"/>
      <c r="E38" s="38"/>
      <c r="F38" s="38"/>
      <c r="G38" s="38"/>
      <c r="H38" s="38"/>
      <c r="I38" s="38"/>
      <c r="J38" s="39"/>
      <c r="K38" s="39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s="4" customFormat="1" x14ac:dyDescent="0.3">
      <c r="A39" s="3"/>
      <c r="B39" s="12"/>
      <c r="C39" s="11"/>
      <c r="D39" s="11"/>
      <c r="E39" s="38"/>
      <c r="F39" s="38"/>
      <c r="G39" s="38"/>
      <c r="H39" s="38"/>
      <c r="I39" s="38"/>
      <c r="J39" s="39"/>
      <c r="K39" s="39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s="4" customFormat="1" x14ac:dyDescent="0.3">
      <c r="B40" s="12"/>
      <c r="C40" s="11"/>
      <c r="D40" s="11"/>
      <c r="E40" s="38"/>
      <c r="F40" s="38"/>
      <c r="G40" s="38"/>
      <c r="H40" s="38"/>
      <c r="I40" s="38"/>
      <c r="J40" s="39"/>
      <c r="K40" s="3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s="4" customFormat="1" x14ac:dyDescent="0.3">
      <c r="B41" s="12"/>
      <c r="C41" s="11"/>
      <c r="D41" s="11"/>
      <c r="E41" s="38"/>
      <c r="F41" s="38"/>
      <c r="G41" s="38"/>
      <c r="H41" s="38"/>
      <c r="I41" s="38"/>
      <c r="J41" s="39"/>
      <c r="K41" s="39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s="4" customFormat="1" x14ac:dyDescent="0.3">
      <c r="B42" s="12"/>
      <c r="C42" s="11"/>
      <c r="D42" s="11"/>
      <c r="E42" s="38"/>
      <c r="F42" s="38"/>
      <c r="G42" s="38"/>
      <c r="H42" s="38"/>
      <c r="I42" s="38"/>
      <c r="J42" s="39"/>
      <c r="K42" s="39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s="4" customFormat="1" x14ac:dyDescent="0.3">
      <c r="B43" s="12"/>
      <c r="C43" s="11"/>
      <c r="D43" s="11"/>
      <c r="E43" s="38"/>
      <c r="F43" s="38"/>
      <c r="G43" s="38"/>
      <c r="H43" s="38"/>
      <c r="I43" s="38"/>
      <c r="J43" s="39"/>
      <c r="K43" s="39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s="4" customFormat="1" x14ac:dyDescent="0.3">
      <c r="B44" s="12"/>
      <c r="C44" s="11"/>
      <c r="D44" s="11"/>
      <c r="E44" s="38"/>
      <c r="F44" s="38"/>
      <c r="G44" s="38"/>
      <c r="H44" s="38"/>
      <c r="I44" s="38"/>
      <c r="J44" s="39"/>
      <c r="K44" s="39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s="4" customFormat="1" x14ac:dyDescent="0.3">
      <c r="B45" s="12"/>
      <c r="C45" s="11"/>
      <c r="D45" s="11"/>
      <c r="E45" s="38"/>
      <c r="F45" s="38"/>
      <c r="G45" s="38"/>
      <c r="H45" s="38"/>
      <c r="I45" s="38"/>
      <c r="J45" s="39"/>
      <c r="K45" s="39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s="5" customFormat="1" x14ac:dyDescent="0.3">
      <c r="A46" s="4"/>
      <c r="B46" s="12"/>
      <c r="C46" s="11"/>
      <c r="D46" s="11"/>
      <c r="E46" s="38"/>
      <c r="F46" s="38"/>
      <c r="G46" s="38"/>
      <c r="H46" s="38"/>
      <c r="I46" s="38"/>
      <c r="J46" s="39"/>
      <c r="K46" s="39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s="5" customFormat="1" x14ac:dyDescent="0.3">
      <c r="B47" s="12"/>
      <c r="C47" s="11"/>
      <c r="D47" s="11"/>
      <c r="E47" s="38"/>
      <c r="F47" s="38"/>
      <c r="G47" s="38"/>
      <c r="H47" s="38"/>
      <c r="I47" s="38"/>
      <c r="J47" s="39"/>
      <c r="K47" s="39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s="5" customFormat="1" x14ac:dyDescent="0.3">
      <c r="B48" s="12"/>
      <c r="C48" s="11"/>
      <c r="D48" s="11"/>
      <c r="E48" s="38"/>
      <c r="F48" s="38"/>
      <c r="G48" s="38"/>
      <c r="H48" s="38"/>
      <c r="I48" s="38"/>
      <c r="J48" s="39"/>
      <c r="K48" s="39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s="5" customFormat="1" x14ac:dyDescent="0.3">
      <c r="B49" s="12"/>
      <c r="C49" s="11"/>
      <c r="D49" s="11"/>
      <c r="E49" s="38"/>
      <c r="F49" s="38"/>
      <c r="G49" s="38"/>
      <c r="H49" s="38"/>
      <c r="I49" s="38"/>
      <c r="J49" s="39"/>
      <c r="K49" s="39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s="5" customFormat="1" x14ac:dyDescent="0.3">
      <c r="B50" s="12"/>
      <c r="C50" s="11"/>
      <c r="D50" s="11"/>
      <c r="E50" s="38"/>
      <c r="F50" s="38"/>
      <c r="G50" s="38"/>
      <c r="H50" s="38"/>
      <c r="I50" s="38"/>
      <c r="J50" s="39"/>
      <c r="K50" s="39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s="5" customFormat="1" x14ac:dyDescent="0.3">
      <c r="B51" s="12"/>
      <c r="C51" s="11"/>
      <c r="D51" s="11"/>
      <c r="E51" s="38"/>
      <c r="F51" s="38"/>
      <c r="G51" s="38"/>
      <c r="H51" s="38"/>
      <c r="I51" s="38"/>
      <c r="J51" s="39"/>
      <c r="K51" s="3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s="6" customFormat="1" x14ac:dyDescent="0.3">
      <c r="A52" s="5"/>
      <c r="B52" s="12"/>
      <c r="C52" s="11"/>
      <c r="D52" s="11"/>
      <c r="E52" s="38"/>
      <c r="F52" s="38"/>
      <c r="G52" s="38"/>
      <c r="H52" s="38"/>
      <c r="I52" s="38"/>
      <c r="J52" s="39"/>
      <c r="K52" s="39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ht="15" thickBot="1" x14ac:dyDescent="0.35">
      <c r="A53" s="6"/>
      <c r="B53" s="13"/>
      <c r="C53" s="11"/>
      <c r="D53" s="11"/>
      <c r="E53" s="38"/>
      <c r="F53" s="38"/>
      <c r="G53" s="38"/>
      <c r="H53" s="38"/>
      <c r="I53" s="38"/>
      <c r="J53" s="39"/>
      <c r="K53" s="39"/>
    </row>
    <row r="54" spans="1:35" ht="15" thickBot="1" x14ac:dyDescent="0.35">
      <c r="D54" s="28"/>
      <c r="E54" s="39"/>
      <c r="F54" s="32"/>
      <c r="G54" s="32"/>
      <c r="H54" s="39"/>
      <c r="I54" s="32"/>
      <c r="J54" s="32"/>
      <c r="K54" s="39"/>
    </row>
    <row r="55" spans="1:35" x14ac:dyDescent="0.3">
      <c r="D55" s="9"/>
      <c r="E55" s="31"/>
      <c r="F55" s="31"/>
      <c r="G55" s="31"/>
      <c r="H55" s="31"/>
      <c r="K55" s="3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activeCell="D7" sqref="D7"/>
    </sheetView>
  </sheetViews>
  <sheetFormatPr baseColWidth="10" defaultRowHeight="14.4" x14ac:dyDescent="0.3"/>
  <cols>
    <col min="1" max="1" width="41.6640625" style="1" customWidth="1"/>
    <col min="2" max="2" width="12.77734375" customWidth="1"/>
    <col min="3" max="3" width="9.109375" customWidth="1"/>
    <col min="5" max="5" width="26.33203125" customWidth="1"/>
    <col min="6" max="6" width="19.33203125" customWidth="1"/>
  </cols>
  <sheetData>
    <row r="1" spans="1:4" ht="15" thickBot="1" x14ac:dyDescent="0.35">
      <c r="A1" s="1" t="s">
        <v>36</v>
      </c>
      <c r="B1" s="17">
        <v>1</v>
      </c>
      <c r="C1" t="s">
        <v>6</v>
      </c>
    </row>
    <row r="2" spans="1:4" ht="16.05" x14ac:dyDescent="0.2">
      <c r="A2" s="1" t="s">
        <v>27</v>
      </c>
      <c r="B2" s="42">
        <v>1</v>
      </c>
      <c r="C2" t="s">
        <v>58</v>
      </c>
    </row>
    <row r="3" spans="1:4" x14ac:dyDescent="0.3">
      <c r="A3" s="1" t="s">
        <v>7</v>
      </c>
      <c r="B3" s="41">
        <v>0.7</v>
      </c>
      <c r="C3" t="s">
        <v>8</v>
      </c>
    </row>
    <row r="4" spans="1:4" ht="15" thickBot="1" x14ac:dyDescent="0.35">
      <c r="A4" s="1" t="s">
        <v>9</v>
      </c>
      <c r="B4" s="19">
        <v>0.995</v>
      </c>
      <c r="C4" t="s">
        <v>10</v>
      </c>
    </row>
    <row r="5" spans="1:4" x14ac:dyDescent="0.3">
      <c r="A5" s="1" t="s">
        <v>32</v>
      </c>
      <c r="B5" s="18">
        <f>B1*EXP(-B2*Prävalenzschätzer!B3)</f>
        <v>0.67032004603563933</v>
      </c>
    </row>
    <row r="6" spans="1:4" x14ac:dyDescent="0.3">
      <c r="A6" s="1" t="s">
        <v>33</v>
      </c>
      <c r="B6" s="18">
        <f>B1*(1-EXP(-B2*Prävalenzschätzer!B3))*EXP(-B2*Prävalenzschätzer!B5)</f>
        <v>0.22099108191841771</v>
      </c>
    </row>
    <row r="7" spans="1:4" ht="28.8" x14ac:dyDescent="0.3">
      <c r="A7" s="1" t="s">
        <v>34</v>
      </c>
      <c r="B7" s="18">
        <f>B1*(1-EXP(-B2*Prävalenzschätzer!B3))*(1-EXP(-B2*Prävalenzschätzer!B5))*EXP(-B2*Prävalenzschätzer!B7)</f>
        <v>9.4219981125403265E-2</v>
      </c>
    </row>
    <row r="8" spans="1:4" x14ac:dyDescent="0.3">
      <c r="A8" s="1" t="s">
        <v>35</v>
      </c>
      <c r="B8" s="18">
        <f>B1*(1-EXP(-B2*Prävalenzschätzer!B3))*(1-EXP(-B2*Prävalenzschätzer!B5))*(1-EXP(-B2*Prävalenzschätzer!B7))*EXP(-B2*Prävalenzschätzer!B9)</f>
        <v>1.1846125959576648E-2</v>
      </c>
    </row>
    <row r="9" spans="1:4" ht="15" thickBot="1" x14ac:dyDescent="0.35">
      <c r="A9" s="1" t="s">
        <v>37</v>
      </c>
      <c r="B9" s="18">
        <f>B1*(1-EXP(-B2*Prävalenzschätzer!B3))*(1-EXP(-B2*Prävalenzschätzer!B5))*(1-EXP(-B2*Prävalenzschätzer!B7))*(1-EXP(-B2*Prävalenzschätzer!B9))</f>
        <v>2.6227649609630592E-3</v>
      </c>
      <c r="D9" s="15"/>
    </row>
    <row r="10" spans="1:4" ht="15" thickBot="1" x14ac:dyDescent="0.35">
      <c r="A10" s="1" t="s">
        <v>24</v>
      </c>
      <c r="B10" s="21">
        <v>5</v>
      </c>
      <c r="C10" t="s">
        <v>14</v>
      </c>
    </row>
    <row r="11" spans="1:4" ht="15" thickBot="1" x14ac:dyDescent="0.35">
      <c r="A11" s="1" t="s">
        <v>25</v>
      </c>
      <c r="B11" s="21">
        <v>14</v>
      </c>
      <c r="C11" t="s">
        <v>14</v>
      </c>
    </row>
    <row r="12" spans="1:4" ht="16.95" thickBot="1" x14ac:dyDescent="0.25">
      <c r="A12" s="1" t="s">
        <v>22</v>
      </c>
      <c r="B12" s="25">
        <v>0.2</v>
      </c>
      <c r="C12" t="s">
        <v>21</v>
      </c>
    </row>
    <row r="13" spans="1:4" ht="16.05" x14ac:dyDescent="0.2">
      <c r="A13" s="1" t="s">
        <v>11</v>
      </c>
      <c r="B13" s="16">
        <f>(1-B1)*(1-B4)+ B3*(B6+B7+B8)+B9*(1-B4)+ B5*(1-B4)</f>
        <v>0.23230474635736131</v>
      </c>
      <c r="C13" s="27">
        <f>1/B13</f>
        <v>4.3046903504144085</v>
      </c>
      <c r="D13" s="26" t="s">
        <v>38</v>
      </c>
    </row>
    <row r="14" spans="1:4" ht="16.05" x14ac:dyDescent="0.2">
      <c r="A14" s="1" t="s">
        <v>26</v>
      </c>
      <c r="B14" s="16">
        <f>(1-B1)*B4+(1-B3)*(B6+B7+B8)+(B5+B9)*B4</f>
        <v>0.76769525364263858</v>
      </c>
      <c r="C14" s="27">
        <f>1/(B1*(B6+B7+B8)*B3 + (1-B4)*B5*B1)</f>
        <v>4.3049333680146509</v>
      </c>
      <c r="D14" s="26" t="s">
        <v>40</v>
      </c>
    </row>
    <row r="15" spans="1:4" ht="15" x14ac:dyDescent="0.2">
      <c r="A15" s="20"/>
      <c r="B15" s="16"/>
      <c r="C15" s="16">
        <f>(B1*(B6+B7+B8)*B3+(1-B4)*B1*B5)/B13</f>
        <v>0.99994354904490568</v>
      </c>
      <c r="D15" s="26" t="s">
        <v>39</v>
      </c>
    </row>
    <row r="16" spans="1:4" ht="15" x14ac:dyDescent="0.2">
      <c r="B16" s="16"/>
    </row>
    <row r="17" spans="1:14" ht="22.95" thickBot="1" x14ac:dyDescent="0.3">
      <c r="A17" s="24" t="s">
        <v>18</v>
      </c>
      <c r="B17" s="16"/>
      <c r="F17" s="24" t="s">
        <v>20</v>
      </c>
    </row>
    <row r="18" spans="1:14" ht="18.600000000000001" thickBot="1" x14ac:dyDescent="0.4">
      <c r="A18" s="20" t="s">
        <v>12</v>
      </c>
      <c r="B18" s="22">
        <f>B1*(1-B3)*(B6+B7)+B5*B4*B1</f>
        <v>0.7615317647186074</v>
      </c>
      <c r="C18" t="s">
        <v>46</v>
      </c>
      <c r="F18" s="22">
        <f>(1-B3)*(B6+B7*B12)+B5*B4*B1</f>
        <v>0.73891896924851064</v>
      </c>
      <c r="G18" t="s">
        <v>47</v>
      </c>
    </row>
    <row r="19" spans="1:14" ht="18.600000000000001" thickBot="1" x14ac:dyDescent="0.4">
      <c r="A19" s="20" t="s">
        <v>13</v>
      </c>
      <c r="B19" s="23">
        <f>B1/B18</f>
        <v>1.3131428606520552</v>
      </c>
      <c r="C19" t="s">
        <v>41</v>
      </c>
      <c r="F19" s="23">
        <f>B1/F18</f>
        <v>1.353328364295495</v>
      </c>
      <c r="G19" t="s">
        <v>41</v>
      </c>
    </row>
    <row r="20" spans="1:14" ht="19.05" x14ac:dyDescent="0.25">
      <c r="B20" s="45"/>
      <c r="F20" s="45"/>
    </row>
    <row r="21" spans="1:14" ht="26.55" customHeight="1" thickBot="1" x14ac:dyDescent="0.3">
      <c r="A21" s="24" t="s">
        <v>42</v>
      </c>
      <c r="B21" s="46"/>
      <c r="C21" s="40"/>
      <c r="E21" s="40"/>
      <c r="F21" s="24" t="s">
        <v>43</v>
      </c>
      <c r="G21" s="40"/>
      <c r="H21" s="40"/>
      <c r="I21" s="40"/>
    </row>
    <row r="22" spans="1:14" ht="18.600000000000001" thickBot="1" x14ac:dyDescent="0.4">
      <c r="A22" s="20" t="s">
        <v>12</v>
      </c>
      <c r="B22" s="22">
        <f>B18*(1-B3)*(M23+N23)+L23*B4*B18</f>
        <v>9.2083359698874975E-2</v>
      </c>
      <c r="C22" t="s">
        <v>45</v>
      </c>
      <c r="D22" s="40"/>
      <c r="E22" s="40"/>
      <c r="F22" s="22">
        <f>B18*(1-B3)*(M23+N23*B12)+L23*B4*B18</f>
        <v>8.2042427617838642E-2</v>
      </c>
      <c r="G22" t="s">
        <v>48</v>
      </c>
      <c r="H22" s="40"/>
      <c r="I22" s="40"/>
      <c r="L22" t="s">
        <v>16</v>
      </c>
      <c r="M22" t="s">
        <v>17</v>
      </c>
      <c r="N22" t="s">
        <v>15</v>
      </c>
    </row>
    <row r="23" spans="1:14" ht="18.600000000000001" thickBot="1" x14ac:dyDescent="0.4">
      <c r="A23" s="20" t="s">
        <v>44</v>
      </c>
      <c r="B23" s="23">
        <f>B1/B22</f>
        <v>10.859725397402256</v>
      </c>
      <c r="C23" t="s">
        <v>41</v>
      </c>
      <c r="D23" s="40"/>
      <c r="E23" s="40"/>
      <c r="F23" s="23">
        <f>B1/F22</f>
        <v>12.188815336597477</v>
      </c>
      <c r="G23" s="40" t="s">
        <v>41</v>
      </c>
      <c r="H23" s="40"/>
      <c r="I23" s="40"/>
      <c r="L23" s="15">
        <f>B5*EXP(-B10*Prävalenzschätzer!B3)</f>
        <v>9.0717953289412512E-2</v>
      </c>
      <c r="M23" s="15">
        <f>B6*EXP(-B10*Prävalenzschätzer!B5)*(1+B5*(1-EXP(-B10*Prävalenzschätzer!B3)))</f>
        <v>4.7242566682787028E-2</v>
      </c>
      <c r="N23" s="15">
        <f>B7*EXP(-B10*Prävalenzschätzer!B7)*(1+B6*(1-EXP(-B10*Prävalenzschätzer!B5)))</f>
        <v>5.4938242818771001E-2</v>
      </c>
    </row>
    <row r="24" spans="1:14" x14ac:dyDescent="0.3">
      <c r="A24" s="47" t="s">
        <v>56</v>
      </c>
      <c r="B24" s="48">
        <f>B23-B25</f>
        <v>5.6756589703737808</v>
      </c>
      <c r="C24" s="15">
        <f>B24/B23</f>
        <v>0.52263374649707528</v>
      </c>
      <c r="D24" s="40"/>
      <c r="E24" s="40"/>
      <c r="F24" s="48">
        <f>F23-F25</f>
        <v>5.4750704827383592</v>
      </c>
      <c r="G24" s="46">
        <f>F24/F23</f>
        <v>0.44918807378262671</v>
      </c>
      <c r="H24" s="40"/>
      <c r="I24" s="40"/>
      <c r="L24" s="15">
        <f>B5*EXP(-B11*Prävalenzschätzer!B3)</f>
        <v>2.4787521766663572E-3</v>
      </c>
      <c r="M24" s="15">
        <f>B6*EXP(-B11*Prävalenzschätzer!B5)*(1+B5*(1-EXP(-B11*Prävalenzschätzer!B3)))</f>
        <v>1.3629514051757621E-3</v>
      </c>
      <c r="N24" s="15">
        <f>B7*EXP(-B11*Prävalenzschätzer!B7)*(1+B6*(1-EXP(-B11*Prävalenzschätzer!B5)))</f>
        <v>1.5558788438606384E-2</v>
      </c>
    </row>
    <row r="25" spans="1:14" x14ac:dyDescent="0.3">
      <c r="A25" s="47" t="s">
        <v>57</v>
      </c>
      <c r="B25" s="48">
        <f>1/(L23+M23+N23)</f>
        <v>5.1840664270284753</v>
      </c>
      <c r="C25" s="15">
        <f>B25/B23</f>
        <v>0.47736625350292472</v>
      </c>
      <c r="D25" s="40"/>
      <c r="E25" s="40"/>
      <c r="F25" s="48">
        <f>1/(L23+M23+N23*B12)</f>
        <v>6.7137448538591178</v>
      </c>
      <c r="G25" s="46">
        <f>F25/F23</f>
        <v>0.55081192621737329</v>
      </c>
      <c r="H25" s="40"/>
      <c r="I25" s="40"/>
      <c r="L25" s="15"/>
      <c r="M25" s="15"/>
      <c r="N25" s="15"/>
    </row>
    <row r="26" spans="1:14" ht="20.399999999999999" thickBot="1" x14ac:dyDescent="0.4">
      <c r="A26" s="24" t="s">
        <v>54</v>
      </c>
      <c r="B26" s="45"/>
      <c r="D26" s="40"/>
      <c r="E26" s="40"/>
      <c r="F26" s="24" t="s">
        <v>55</v>
      </c>
      <c r="G26" s="40"/>
      <c r="H26" s="40"/>
      <c r="I26" s="40"/>
      <c r="L26" s="15"/>
      <c r="M26" s="15"/>
      <c r="N26" s="15"/>
    </row>
    <row r="27" spans="1:14" ht="18.600000000000001" thickBot="1" x14ac:dyDescent="0.4">
      <c r="A27" s="20" t="s">
        <v>12</v>
      </c>
      <c r="B27" s="22">
        <f>B1*(1-B3)*(M23+N23)+L23*B4*B1</f>
        <v>0.12091860637343287</v>
      </c>
      <c r="C27" t="s">
        <v>46</v>
      </c>
      <c r="D27" s="40"/>
      <c r="E27" s="40"/>
      <c r="F27" s="22">
        <f>B1*(1-B3)*(M23+N23*B12)+L23*B4*B1</f>
        <v>0.10773342809692782</v>
      </c>
      <c r="G27" t="s">
        <v>46</v>
      </c>
      <c r="H27" s="40"/>
      <c r="I27" s="40"/>
      <c r="L27" s="15"/>
      <c r="M27" s="15"/>
      <c r="N27" s="15"/>
    </row>
    <row r="28" spans="1:14" ht="18.600000000000001" thickBot="1" x14ac:dyDescent="0.4">
      <c r="A28" s="20" t="s">
        <v>13</v>
      </c>
      <c r="B28" s="23">
        <f>B1/B27</f>
        <v>8.2700258462432199</v>
      </c>
      <c r="C28" t="s">
        <v>41</v>
      </c>
      <c r="D28" s="40"/>
      <c r="E28" s="40"/>
      <c r="F28" s="23">
        <f>B1/F27</f>
        <v>9.2821700531083025</v>
      </c>
      <c r="G28" t="s">
        <v>41</v>
      </c>
      <c r="H28" s="40"/>
      <c r="I28" s="40"/>
    </row>
    <row r="29" spans="1:14" x14ac:dyDescent="0.3">
      <c r="A29" s="47" t="s">
        <v>56</v>
      </c>
      <c r="B29" s="48">
        <f>B28-B30</f>
        <v>3.0859594192147446</v>
      </c>
      <c r="C29" s="15">
        <f>B29/B28</f>
        <v>0.3731499122964152</v>
      </c>
      <c r="D29" s="40"/>
      <c r="E29" s="40"/>
      <c r="F29" s="48">
        <f>F28-F30</f>
        <v>2.5684251992491847</v>
      </c>
      <c r="G29" s="15">
        <f>F29/F28</f>
        <v>0.27670525152564956</v>
      </c>
      <c r="H29" s="40"/>
      <c r="I29" s="40"/>
    </row>
    <row r="30" spans="1:14" x14ac:dyDescent="0.3">
      <c r="A30" s="47" t="s">
        <v>57</v>
      </c>
      <c r="B30" s="48">
        <f>1/(L23+M23+N23)</f>
        <v>5.1840664270284753</v>
      </c>
      <c r="C30" s="46">
        <f>B30/B28</f>
        <v>0.62685008770358475</v>
      </c>
      <c r="D30" s="40"/>
      <c r="E30" s="40"/>
      <c r="F30" s="48">
        <f>F25</f>
        <v>6.7137448538591178</v>
      </c>
      <c r="G30" s="46">
        <f>F30/F28</f>
        <v>0.72329474847435049</v>
      </c>
      <c r="H30" s="40"/>
      <c r="I30" s="40"/>
    </row>
    <row r="31" spans="1:14" ht="20.399999999999999" thickBot="1" x14ac:dyDescent="0.4">
      <c r="A31" s="24" t="s">
        <v>49</v>
      </c>
      <c r="B31" s="40"/>
      <c r="C31" s="40"/>
      <c r="D31" s="40"/>
      <c r="E31" s="40"/>
      <c r="F31" s="24" t="s">
        <v>50</v>
      </c>
      <c r="G31" s="40"/>
      <c r="H31" s="40"/>
      <c r="I31" s="40"/>
    </row>
    <row r="32" spans="1:14" ht="18.600000000000001" thickBot="1" x14ac:dyDescent="0.4">
      <c r="A32" s="20" t="s">
        <v>52</v>
      </c>
      <c r="B32" s="22">
        <f>(N24+L24+M24)*B1</f>
        <v>1.9400492020448502E-2</v>
      </c>
      <c r="C32" t="s">
        <v>51</v>
      </c>
      <c r="D32" s="40"/>
      <c r="E32" s="40"/>
      <c r="F32" s="22">
        <f>(N24*B12+L24+M24)*B1</f>
        <v>6.953461269563397E-3</v>
      </c>
      <c r="G32" t="s">
        <v>51</v>
      </c>
      <c r="H32" s="40"/>
      <c r="I32" s="40"/>
    </row>
    <row r="33" spans="1:9" ht="18.600000000000001" thickBot="1" x14ac:dyDescent="0.4">
      <c r="A33" s="20" t="s">
        <v>53</v>
      </c>
      <c r="B33" s="23">
        <f>B1/B32</f>
        <v>51.545084472392773</v>
      </c>
      <c r="C33" t="s">
        <v>41</v>
      </c>
      <c r="D33" s="40"/>
      <c r="E33" s="40"/>
      <c r="F33" s="23">
        <f>B1/F32</f>
        <v>143.81326956938517</v>
      </c>
      <c r="G33" t="s">
        <v>41</v>
      </c>
      <c r="H33" s="40"/>
      <c r="I33" s="40"/>
    </row>
    <row r="34" spans="1:9" x14ac:dyDescent="0.3">
      <c r="D34" s="40"/>
    </row>
    <row r="37" spans="1:9" ht="30.6" x14ac:dyDescent="0.3">
      <c r="A37" s="1" t="s">
        <v>19</v>
      </c>
    </row>
    <row r="38" spans="1:9" ht="88.2" x14ac:dyDescent="0.3">
      <c r="A38" s="1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Prävalenzschätzer</vt:lpstr>
      <vt:lpstr>TestStrategie</vt:lpstr>
    </vt:vector>
  </TitlesOfParts>
  <Company>Robert Koch-Institut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Kleist, Max</dc:creator>
  <cp:lastModifiedBy>von Kleist, Max</cp:lastModifiedBy>
  <dcterms:created xsi:type="dcterms:W3CDTF">2020-07-24T09:03:45Z</dcterms:created>
  <dcterms:modified xsi:type="dcterms:W3CDTF">2020-08-11T18:41:24Z</dcterms:modified>
</cp:coreProperties>
</file>